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D13" i="1"/>
  <c r="E13" i="1"/>
  <c r="F13" i="1"/>
  <c r="G13" i="1"/>
  <c r="H13" i="1"/>
  <c r="I13" i="1"/>
  <c r="J13" i="1"/>
  <c r="K13" i="1"/>
  <c r="L13" i="1"/>
  <c r="M13" i="1"/>
  <c r="C13" i="1"/>
  <c r="C15" i="1" s="1"/>
  <c r="C19" i="1" s="1"/>
  <c r="C17" i="1" s="1"/>
  <c r="D15" i="1" l="1"/>
  <c r="D19" i="1" s="1"/>
  <c r="D17" i="1" s="1"/>
  <c r="C16" i="1"/>
  <c r="D16" i="1"/>
  <c r="D18" i="1" s="1"/>
  <c r="E15" i="1"/>
  <c r="E19" i="1" s="1"/>
  <c r="E17" i="1" s="1"/>
  <c r="D20" i="1" l="1"/>
  <c r="D21" i="1"/>
  <c r="E16" i="1"/>
  <c r="E18" i="1" s="1"/>
  <c r="F15" i="1"/>
  <c r="F19" i="1" s="1"/>
  <c r="F17" i="1" s="1"/>
  <c r="E20" i="1" l="1"/>
  <c r="E21" i="1"/>
  <c r="D22" i="1"/>
  <c r="F16" i="1"/>
  <c r="F18" i="1"/>
  <c r="G15" i="1"/>
  <c r="G19" i="1" s="1"/>
  <c r="G17" i="1" s="1"/>
  <c r="F20" i="1" l="1"/>
  <c r="F21" i="1"/>
  <c r="E22" i="1"/>
  <c r="D25" i="1"/>
  <c r="G16" i="1"/>
  <c r="G18" i="1" s="1"/>
  <c r="H15" i="1"/>
  <c r="H19" i="1" s="1"/>
  <c r="H17" i="1" s="1"/>
  <c r="G20" i="1" l="1"/>
  <c r="G21" i="1"/>
  <c r="E25" i="1"/>
  <c r="F22" i="1"/>
  <c r="H16" i="1"/>
  <c r="H18" i="1" s="1"/>
  <c r="I15" i="1"/>
  <c r="I19" i="1" s="1"/>
  <c r="I17" i="1" s="1"/>
  <c r="H20" i="1" l="1"/>
  <c r="H21" i="1"/>
  <c r="F25" i="1"/>
  <c r="G22" i="1"/>
  <c r="I16" i="1"/>
  <c r="I18" i="1" s="1"/>
  <c r="J15" i="1"/>
  <c r="J19" i="1" s="1"/>
  <c r="J17" i="1" s="1"/>
  <c r="I20" i="1" l="1"/>
  <c r="I21" i="1"/>
  <c r="G25" i="1"/>
  <c r="H22" i="1"/>
  <c r="J16" i="1"/>
  <c r="J18" i="1" s="1"/>
  <c r="K15" i="1"/>
  <c r="K19" i="1" s="1"/>
  <c r="K17" i="1" s="1"/>
  <c r="J20" i="1" l="1"/>
  <c r="J21" i="1"/>
  <c r="H25" i="1"/>
  <c r="I22" i="1"/>
  <c r="K16" i="1"/>
  <c r="K18" i="1" s="1"/>
  <c r="L15" i="1"/>
  <c r="L19" i="1" s="1"/>
  <c r="L17" i="1" s="1"/>
  <c r="M15" i="1"/>
  <c r="M19" i="1" s="1"/>
  <c r="M17" i="1" s="1"/>
  <c r="K20" i="1" l="1"/>
  <c r="K21" i="1"/>
  <c r="I25" i="1"/>
  <c r="J22" i="1"/>
  <c r="M16" i="1"/>
  <c r="M18" i="1" s="1"/>
  <c r="M20" i="1" s="1"/>
  <c r="L24" i="1" s="1"/>
  <c r="L16" i="1"/>
  <c r="L18" i="1" s="1"/>
  <c r="C18" i="1"/>
  <c r="L20" i="1" l="1"/>
  <c r="L21" i="1"/>
  <c r="C20" i="1"/>
  <c r="C21" i="1"/>
  <c r="C22" i="1" s="1"/>
  <c r="J25" i="1"/>
  <c r="K22" i="1"/>
  <c r="L22" i="1" l="1"/>
  <c r="C25" i="1"/>
  <c r="K25" i="1"/>
  <c r="B26" i="1" l="1"/>
  <c r="L29" i="1" s="1"/>
  <c r="L25" i="1"/>
  <c r="D28" i="1" l="1"/>
  <c r="E28" i="1"/>
  <c r="D29" i="1"/>
  <c r="E29" i="1"/>
  <c r="F28" i="1"/>
  <c r="F29" i="1"/>
  <c r="G28" i="1"/>
  <c r="G29" i="1"/>
  <c r="H28" i="1"/>
  <c r="I28" i="1"/>
  <c r="H29" i="1"/>
  <c r="J28" i="1"/>
  <c r="I29" i="1"/>
  <c r="K28" i="1"/>
  <c r="J29" i="1"/>
  <c r="C28" i="1"/>
  <c r="C29" i="1"/>
  <c r="L28" i="1"/>
  <c r="K29" i="1"/>
</calcChain>
</file>

<file path=xl/sharedStrings.xml><?xml version="1.0" encoding="utf-8"?>
<sst xmlns="http://schemas.openxmlformats.org/spreadsheetml/2006/main" count="27" uniqueCount="27">
  <si>
    <t>Factor</t>
  </si>
  <si>
    <t>Value</t>
  </si>
  <si>
    <t>Square Footage</t>
  </si>
  <si>
    <t>Rental Rate (per sf/per year)</t>
  </si>
  <si>
    <t>Rental Income Growth Rate  Yr 1 – 10 (g)</t>
  </si>
  <si>
    <t>Rental Income Growth Yr 10+ (g1)</t>
  </si>
  <si>
    <t>Reimbursements as % of Expenses</t>
  </si>
  <si>
    <t>Discount Rate (RROR)</t>
  </si>
  <si>
    <t>Reversion Cap Rate (k-g1)</t>
  </si>
  <si>
    <t>SF</t>
  </si>
  <si>
    <t>Rent</t>
  </si>
  <si>
    <t>Rental Income</t>
  </si>
  <si>
    <t>Other Income</t>
  </si>
  <si>
    <t>Other Income (per year) % of income</t>
  </si>
  <si>
    <t>Expense Reimbursement</t>
  </si>
  <si>
    <t>Expense as % of Rental Income</t>
  </si>
  <si>
    <t xml:space="preserve">Total Income </t>
  </si>
  <si>
    <t xml:space="preserve">Operating Expenses </t>
  </si>
  <si>
    <t xml:space="preserve">Net Operating Income </t>
  </si>
  <si>
    <t>Capital Expenses % of Total Income</t>
  </si>
  <si>
    <t>Cash Flow</t>
  </si>
  <si>
    <t>Reversion (YR 11 NOI/ Cap Rate)</t>
  </si>
  <si>
    <t>Total Cash Flow</t>
  </si>
  <si>
    <t>Estimated Value (NPV)</t>
  </si>
  <si>
    <t>NOI Yield</t>
  </si>
  <si>
    <t>Cash Yields</t>
  </si>
  <si>
    <t>Capital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</si>
</sst>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3DFEE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thick">
        <color rgb="FF4F81BD"/>
      </bottom>
      <diagonal/>
    </border>
    <border>
      <left/>
      <right style="medium">
        <color rgb="FF4F81BD"/>
      </right>
      <top style="medium">
        <color rgb="FF4F81BD"/>
      </top>
      <bottom style="thick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4F81BD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3" fontId="0" fillId="2" borderId="4" xfId="0" applyNumberForma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6" fontId="4" fillId="2" borderId="4" xfId="0" applyNumberFormat="1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9" fontId="4" fillId="3" borderId="4" xfId="0" applyNumberFormat="1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9" fontId="4" fillId="2" borderId="4" xfId="0" applyNumberFormat="1" applyFont="1" applyFill="1" applyBorder="1" applyAlignment="1">
      <alignment vertical="top" wrapText="1"/>
    </xf>
    <xf numFmtId="3" fontId="0" fillId="0" borderId="5" xfId="0" applyNumberFormat="1" applyBorder="1"/>
    <xf numFmtId="3" fontId="0" fillId="0" borderId="6" xfId="0" applyNumberFormat="1" applyBorder="1"/>
    <xf numFmtId="8" fontId="0" fillId="0" borderId="8" xfId="0" applyNumberFormat="1" applyBorder="1"/>
    <xf numFmtId="8" fontId="0" fillId="0" borderId="9" xfId="0" applyNumberFormat="1" applyBorder="1"/>
    <xf numFmtId="0" fontId="0" fillId="0" borderId="10" xfId="0" applyBorder="1"/>
    <xf numFmtId="164" fontId="2" fillId="0" borderId="9" xfId="1" applyNumberFormat="1" applyFont="1" applyBorder="1"/>
    <xf numFmtId="10" fontId="4" fillId="3" borderId="4" xfId="3" applyNumberFormat="1" applyFont="1" applyFill="1" applyBorder="1" applyAlignment="1">
      <alignment vertical="top" wrapText="1"/>
    </xf>
    <xf numFmtId="165" fontId="2" fillId="0" borderId="11" xfId="2" applyNumberFormat="1" applyFont="1" applyBorder="1"/>
    <xf numFmtId="165" fontId="2" fillId="0" borderId="10" xfId="2" applyNumberFormat="1" applyFont="1" applyBorder="1"/>
    <xf numFmtId="0" fontId="0" fillId="5" borderId="6" xfId="0" applyFill="1" applyBorder="1" applyAlignment="1">
      <alignment wrapText="1"/>
    </xf>
    <xf numFmtId="10" fontId="0" fillId="0" borderId="6" xfId="3" applyNumberFormat="1" applyFont="1" applyBorder="1"/>
    <xf numFmtId="10" fontId="0" fillId="0" borderId="7" xfId="3" applyNumberFormat="1" applyFont="1" applyBorder="1"/>
    <xf numFmtId="0" fontId="4" fillId="2" borderId="13" xfId="0" applyFont="1" applyFill="1" applyBorder="1" applyAlignment="1">
      <alignment vertical="top" wrapText="1"/>
    </xf>
    <xf numFmtId="9" fontId="4" fillId="2" borderId="13" xfId="0" applyNumberFormat="1" applyFont="1" applyFill="1" applyBorder="1" applyAlignment="1">
      <alignment vertical="top" wrapText="1"/>
    </xf>
    <xf numFmtId="0" fontId="0" fillId="4" borderId="16" xfId="0" applyFill="1" applyBorder="1"/>
    <xf numFmtId="3" fontId="0" fillId="4" borderId="18" xfId="0" applyNumberFormat="1" applyFill="1" applyBorder="1"/>
    <xf numFmtId="8" fontId="0" fillId="4" borderId="19" xfId="0" applyNumberFormat="1" applyFill="1" applyBorder="1"/>
    <xf numFmtId="0" fontId="6" fillId="0" borderId="17" xfId="0" applyFont="1" applyBorder="1" applyAlignment="1">
      <alignment wrapText="1"/>
    </xf>
    <xf numFmtId="0" fontId="0" fillId="4" borderId="0" xfId="0" applyFill="1" applyBorder="1" applyAlignment="1">
      <alignment wrapText="1"/>
    </xf>
    <xf numFmtId="6" fontId="2" fillId="0" borderId="0" xfId="0" applyNumberFormat="1" applyFont="1" applyBorder="1"/>
    <xf numFmtId="6" fontId="2" fillId="4" borderId="20" xfId="0" applyNumberFormat="1" applyFont="1" applyFill="1" applyBorder="1"/>
    <xf numFmtId="164" fontId="2" fillId="0" borderId="0" xfId="1" applyNumberFormat="1" applyFont="1" applyBorder="1"/>
    <xf numFmtId="164" fontId="2" fillId="4" borderId="20" xfId="1" applyNumberFormat="1" applyFont="1" applyFill="1" applyBorder="1"/>
    <xf numFmtId="164" fontId="2" fillId="4" borderId="19" xfId="1" applyNumberFormat="1" applyFont="1" applyFill="1" applyBorder="1"/>
    <xf numFmtId="0" fontId="6" fillId="0" borderId="17" xfId="0" applyFont="1" applyBorder="1" applyAlignment="1">
      <alignment horizontal="center" wrapText="1"/>
    </xf>
    <xf numFmtId="164" fontId="2" fillId="0" borderId="20" xfId="1" applyNumberFormat="1" applyFont="1" applyBorder="1"/>
    <xf numFmtId="0" fontId="0" fillId="0" borderId="20" xfId="0" applyBorder="1"/>
    <xf numFmtId="0" fontId="0" fillId="0" borderId="0" xfId="0" applyBorder="1"/>
    <xf numFmtId="165" fontId="2" fillId="0" borderId="0" xfId="0" applyNumberFormat="1" applyFont="1" applyBorder="1"/>
    <xf numFmtId="0" fontId="6" fillId="0" borderId="17" xfId="0" applyFont="1" applyBorder="1" applyAlignment="1">
      <alignment horizontal="right" wrapText="1"/>
    </xf>
    <xf numFmtId="0" fontId="2" fillId="0" borderId="0" xfId="0" applyFont="1" applyBorder="1"/>
    <xf numFmtId="0" fontId="6" fillId="4" borderId="17" xfId="0" applyFont="1" applyFill="1" applyBorder="1" applyAlignment="1">
      <alignment wrapText="1"/>
    </xf>
    <xf numFmtId="0" fontId="0" fillId="4" borderId="0" xfId="0" applyFill="1" applyBorder="1"/>
    <xf numFmtId="0" fontId="0" fillId="4" borderId="20" xfId="0" applyFill="1" applyBorder="1"/>
    <xf numFmtId="0" fontId="5" fillId="0" borderId="21" xfId="0" applyFont="1" applyBorder="1" applyAlignment="1">
      <alignment horizontal="right" wrapText="1"/>
    </xf>
    <xf numFmtId="0" fontId="0" fillId="0" borderId="22" xfId="0" applyFont="1" applyBorder="1" applyAlignment="1">
      <alignment horizontal="right"/>
    </xf>
    <xf numFmtId="0" fontId="0" fillId="0" borderId="23" xfId="0" applyBorder="1"/>
    <xf numFmtId="10" fontId="0" fillId="0" borderId="23" xfId="3" applyNumberFormat="1" applyFont="1" applyBorder="1"/>
    <xf numFmtId="10" fontId="0" fillId="0" borderId="24" xfId="3" applyNumberFormat="1" applyFont="1" applyBorder="1"/>
    <xf numFmtId="0" fontId="0" fillId="0" borderId="25" xfId="0" applyBorder="1"/>
    <xf numFmtId="0" fontId="0" fillId="4" borderId="14" xfId="0" applyFill="1" applyBorder="1"/>
    <xf numFmtId="0" fontId="0" fillId="4" borderId="15" xfId="0" applyFill="1" applyBorder="1"/>
    <xf numFmtId="6" fontId="7" fillId="5" borderId="12" xfId="0" applyNumberFormat="1" applyFont="1" applyFill="1" applyBorder="1" applyAlignment="1">
      <alignment wrapText="1"/>
    </xf>
    <xf numFmtId="0" fontId="2" fillId="4" borderId="17" xfId="0" applyFont="1" applyFill="1" applyBorder="1" applyAlignment="1">
      <alignment horizontal="right" wrapText="1"/>
    </xf>
    <xf numFmtId="0" fontId="2" fillId="4" borderId="0" xfId="0" applyFont="1" applyFill="1" applyBorder="1" applyAlignment="1">
      <alignment horizontal="righ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C9" sqref="C9"/>
    </sheetView>
  </sheetViews>
  <sheetFormatPr defaultRowHeight="15" x14ac:dyDescent="0.25"/>
  <cols>
    <col min="1" max="1" width="30.85546875" customWidth="1"/>
    <col min="2" max="2" width="13.140625" bestFit="1" customWidth="1"/>
    <col min="3" max="3" width="14.28515625" bestFit="1" customWidth="1"/>
    <col min="4" max="8" width="11.5703125" bestFit="1" customWidth="1"/>
    <col min="9" max="11" width="11.28515625" bestFit="1" customWidth="1"/>
    <col min="12" max="12" width="15.28515625" bestFit="1" customWidth="1"/>
    <col min="13" max="13" width="11.28515625" bestFit="1" customWidth="1"/>
  </cols>
  <sheetData>
    <row r="1" spans="1:13" ht="15.75" thickBot="1" x14ac:dyDescent="0.3">
      <c r="A1" s="1" t="s">
        <v>0</v>
      </c>
      <c r="B1" s="2" t="s">
        <v>1</v>
      </c>
    </row>
    <row r="2" spans="1:13" ht="28.5" customHeight="1" thickTop="1" thickBot="1" x14ac:dyDescent="0.3">
      <c r="A2" s="3" t="s">
        <v>2</v>
      </c>
      <c r="B2" s="4">
        <v>100000</v>
      </c>
    </row>
    <row r="3" spans="1:13" ht="28.5" customHeight="1" thickBot="1" x14ac:dyDescent="0.3">
      <c r="A3" s="5" t="s">
        <v>3</v>
      </c>
      <c r="B3" s="6">
        <v>20</v>
      </c>
    </row>
    <row r="4" spans="1:13" ht="30.75" customHeight="1" thickBot="1" x14ac:dyDescent="0.3">
      <c r="A4" s="7" t="s">
        <v>4</v>
      </c>
      <c r="B4" s="8">
        <v>0.04</v>
      </c>
    </row>
    <row r="5" spans="1:13" ht="30.75" customHeight="1" thickBot="1" x14ac:dyDescent="0.3">
      <c r="A5" s="9" t="s">
        <v>5</v>
      </c>
      <c r="B5" s="8">
        <v>0.03</v>
      </c>
    </row>
    <row r="6" spans="1:13" ht="29.25" thickBot="1" x14ac:dyDescent="0.3">
      <c r="A6" s="3" t="s">
        <v>13</v>
      </c>
      <c r="B6" s="10">
        <v>0.1</v>
      </c>
    </row>
    <row r="7" spans="1:13" ht="21" customHeight="1" thickBot="1" x14ac:dyDescent="0.3">
      <c r="A7" s="5" t="s">
        <v>15</v>
      </c>
      <c r="B7" s="10">
        <v>0.4</v>
      </c>
    </row>
    <row r="8" spans="1:13" ht="33.75" customHeight="1" thickBot="1" x14ac:dyDescent="0.3">
      <c r="A8" s="7" t="s">
        <v>6</v>
      </c>
      <c r="B8" s="8">
        <v>0.5</v>
      </c>
    </row>
    <row r="9" spans="1:13" ht="31.5" customHeight="1" thickBot="1" x14ac:dyDescent="0.3">
      <c r="A9" s="9" t="s">
        <v>19</v>
      </c>
      <c r="B9" s="17">
        <v>0.01</v>
      </c>
    </row>
    <row r="10" spans="1:13" ht="18.75" customHeight="1" thickBot="1" x14ac:dyDescent="0.3">
      <c r="A10" s="3" t="s">
        <v>7</v>
      </c>
      <c r="B10" s="10">
        <v>0.11</v>
      </c>
    </row>
    <row r="11" spans="1:13" ht="15.75" thickBot="1" x14ac:dyDescent="0.3">
      <c r="A11" s="23" t="s">
        <v>8</v>
      </c>
      <c r="B11" s="24">
        <v>0.08</v>
      </c>
    </row>
    <row r="12" spans="1:13" x14ac:dyDescent="0.25">
      <c r="A12" s="51"/>
      <c r="B12" s="52"/>
      <c r="C12" s="52">
        <v>1</v>
      </c>
      <c r="D12" s="52">
        <v>2</v>
      </c>
      <c r="E12" s="52">
        <v>3</v>
      </c>
      <c r="F12" s="52">
        <v>4</v>
      </c>
      <c r="G12" s="52">
        <v>5</v>
      </c>
      <c r="H12" s="52">
        <v>6</v>
      </c>
      <c r="I12" s="52">
        <v>7</v>
      </c>
      <c r="J12" s="52">
        <v>8</v>
      </c>
      <c r="K12" s="52">
        <v>9</v>
      </c>
      <c r="L12" s="52">
        <v>10</v>
      </c>
      <c r="M12" s="25">
        <v>11</v>
      </c>
    </row>
    <row r="13" spans="1:13" x14ac:dyDescent="0.25">
      <c r="A13" s="54" t="s">
        <v>9</v>
      </c>
      <c r="B13" s="55"/>
      <c r="C13" s="11">
        <f>+$B$2</f>
        <v>100000</v>
      </c>
      <c r="D13" s="12">
        <f t="shared" ref="D13:M13" si="0">+$B$2</f>
        <v>100000</v>
      </c>
      <c r="E13" s="12">
        <f t="shared" si="0"/>
        <v>100000</v>
      </c>
      <c r="F13" s="12">
        <f t="shared" si="0"/>
        <v>100000</v>
      </c>
      <c r="G13" s="12">
        <f t="shared" si="0"/>
        <v>100000</v>
      </c>
      <c r="H13" s="12">
        <f t="shared" si="0"/>
        <v>100000</v>
      </c>
      <c r="I13" s="12">
        <f t="shared" si="0"/>
        <v>100000</v>
      </c>
      <c r="J13" s="12">
        <f t="shared" si="0"/>
        <v>100000</v>
      </c>
      <c r="K13" s="12">
        <f t="shared" si="0"/>
        <v>100000</v>
      </c>
      <c r="L13" s="12">
        <f t="shared" si="0"/>
        <v>100000</v>
      </c>
      <c r="M13" s="26">
        <f t="shared" si="0"/>
        <v>100000</v>
      </c>
    </row>
    <row r="14" spans="1:13" x14ac:dyDescent="0.25">
      <c r="A14" s="54" t="s">
        <v>10</v>
      </c>
      <c r="B14" s="55"/>
      <c r="C14" s="13">
        <f>+B3</f>
        <v>20</v>
      </c>
      <c r="D14" s="14">
        <f>ROUND(+C14*(1+$B$4),2)</f>
        <v>20.8</v>
      </c>
      <c r="E14" s="14">
        <f t="shared" ref="E14:L14" si="1">ROUND(+D14*(1+$B$4),2)</f>
        <v>21.63</v>
      </c>
      <c r="F14" s="14">
        <f t="shared" si="1"/>
        <v>22.5</v>
      </c>
      <c r="G14" s="14">
        <f t="shared" si="1"/>
        <v>23.4</v>
      </c>
      <c r="H14" s="14">
        <f t="shared" si="1"/>
        <v>24.34</v>
      </c>
      <c r="I14" s="14">
        <f t="shared" si="1"/>
        <v>25.31</v>
      </c>
      <c r="J14" s="14">
        <f t="shared" si="1"/>
        <v>26.32</v>
      </c>
      <c r="K14" s="14">
        <f t="shared" si="1"/>
        <v>27.37</v>
      </c>
      <c r="L14" s="14">
        <f t="shared" si="1"/>
        <v>28.46</v>
      </c>
      <c r="M14" s="27">
        <f>ROUND(+L14*(1+$B$5),2)</f>
        <v>29.31</v>
      </c>
    </row>
    <row r="15" spans="1:13" x14ac:dyDescent="0.25">
      <c r="A15" s="28" t="s">
        <v>11</v>
      </c>
      <c r="B15" s="29"/>
      <c r="C15" s="30">
        <f>ROUND(+C13*C14,0)</f>
        <v>2000000</v>
      </c>
      <c r="D15" s="30">
        <f t="shared" ref="D15:M15" si="2">ROUND(+D13*D14,0)</f>
        <v>2080000</v>
      </c>
      <c r="E15" s="30">
        <f t="shared" si="2"/>
        <v>2163000</v>
      </c>
      <c r="F15" s="30">
        <f t="shared" si="2"/>
        <v>2250000</v>
      </c>
      <c r="G15" s="30">
        <f t="shared" si="2"/>
        <v>2340000</v>
      </c>
      <c r="H15" s="30">
        <f t="shared" si="2"/>
        <v>2434000</v>
      </c>
      <c r="I15" s="30">
        <f t="shared" si="2"/>
        <v>2531000</v>
      </c>
      <c r="J15" s="30">
        <f t="shared" si="2"/>
        <v>2632000</v>
      </c>
      <c r="K15" s="30">
        <f t="shared" si="2"/>
        <v>2737000</v>
      </c>
      <c r="L15" s="30">
        <f t="shared" si="2"/>
        <v>2846000</v>
      </c>
      <c r="M15" s="31">
        <f t="shared" si="2"/>
        <v>2931000</v>
      </c>
    </row>
    <row r="16" spans="1:13" x14ac:dyDescent="0.25">
      <c r="A16" s="28" t="s">
        <v>12</v>
      </c>
      <c r="B16" s="29"/>
      <c r="C16" s="32">
        <f>ROUND(+C15*$B$6,0)</f>
        <v>200000</v>
      </c>
      <c r="D16" s="32">
        <f t="shared" ref="D16:M16" si="3">ROUND(+D15*$B$6,0)</f>
        <v>208000</v>
      </c>
      <c r="E16" s="32">
        <f t="shared" si="3"/>
        <v>216300</v>
      </c>
      <c r="F16" s="32">
        <f t="shared" si="3"/>
        <v>225000</v>
      </c>
      <c r="G16" s="32">
        <f t="shared" si="3"/>
        <v>234000</v>
      </c>
      <c r="H16" s="32">
        <f t="shared" si="3"/>
        <v>243400</v>
      </c>
      <c r="I16" s="32">
        <f t="shared" si="3"/>
        <v>253100</v>
      </c>
      <c r="J16" s="32">
        <f t="shared" si="3"/>
        <v>263200</v>
      </c>
      <c r="K16" s="32">
        <f t="shared" si="3"/>
        <v>273700</v>
      </c>
      <c r="L16" s="32">
        <f t="shared" si="3"/>
        <v>284600</v>
      </c>
      <c r="M16" s="33">
        <f t="shared" si="3"/>
        <v>293100</v>
      </c>
    </row>
    <row r="17" spans="1:13" x14ac:dyDescent="0.25">
      <c r="A17" s="28" t="s">
        <v>14</v>
      </c>
      <c r="B17" s="29"/>
      <c r="C17" s="16">
        <f>-C19*$B$8</f>
        <v>400000</v>
      </c>
      <c r="D17" s="16">
        <f t="shared" ref="D17:M17" si="4">-D19*$B$8</f>
        <v>416000</v>
      </c>
      <c r="E17" s="16">
        <f t="shared" si="4"/>
        <v>432600</v>
      </c>
      <c r="F17" s="16">
        <f t="shared" si="4"/>
        <v>450000</v>
      </c>
      <c r="G17" s="16">
        <f t="shared" si="4"/>
        <v>468000</v>
      </c>
      <c r="H17" s="16">
        <f t="shared" si="4"/>
        <v>486800</v>
      </c>
      <c r="I17" s="16">
        <f t="shared" si="4"/>
        <v>506200</v>
      </c>
      <c r="J17" s="16">
        <f t="shared" si="4"/>
        <v>526400</v>
      </c>
      <c r="K17" s="16">
        <f t="shared" si="4"/>
        <v>547400</v>
      </c>
      <c r="L17" s="16">
        <f t="shared" si="4"/>
        <v>569200</v>
      </c>
      <c r="M17" s="34">
        <f t="shared" si="4"/>
        <v>586200</v>
      </c>
    </row>
    <row r="18" spans="1:13" x14ac:dyDescent="0.25">
      <c r="A18" s="35" t="s">
        <v>16</v>
      </c>
      <c r="B18" s="29"/>
      <c r="C18" s="30">
        <f>SUM(C15:C17)</f>
        <v>2600000</v>
      </c>
      <c r="D18" s="30">
        <f t="shared" ref="D18:M18" si="5">SUM(D15:D17)</f>
        <v>2704000</v>
      </c>
      <c r="E18" s="30">
        <f t="shared" si="5"/>
        <v>2811900</v>
      </c>
      <c r="F18" s="30">
        <f t="shared" si="5"/>
        <v>2925000</v>
      </c>
      <c r="G18" s="30">
        <f t="shared" si="5"/>
        <v>3042000</v>
      </c>
      <c r="H18" s="30">
        <f t="shared" si="5"/>
        <v>3164200</v>
      </c>
      <c r="I18" s="30">
        <f t="shared" si="5"/>
        <v>3290300</v>
      </c>
      <c r="J18" s="30">
        <f t="shared" si="5"/>
        <v>3421600</v>
      </c>
      <c r="K18" s="30">
        <f t="shared" si="5"/>
        <v>3558100</v>
      </c>
      <c r="L18" s="30">
        <f t="shared" si="5"/>
        <v>3699800</v>
      </c>
      <c r="M18" s="31">
        <f t="shared" si="5"/>
        <v>3810300</v>
      </c>
    </row>
    <row r="19" spans="1:13" ht="25.5" customHeight="1" x14ac:dyDescent="0.25">
      <c r="A19" s="28" t="s">
        <v>17</v>
      </c>
      <c r="B19" s="29"/>
      <c r="C19" s="16">
        <f>-C15*$B$7</f>
        <v>-800000</v>
      </c>
      <c r="D19" s="16">
        <f t="shared" ref="D19:M19" si="6">-D15*$B$7</f>
        <v>-832000</v>
      </c>
      <c r="E19" s="16">
        <f t="shared" si="6"/>
        <v>-865200</v>
      </c>
      <c r="F19" s="16">
        <f t="shared" si="6"/>
        <v>-900000</v>
      </c>
      <c r="G19" s="16">
        <f t="shared" si="6"/>
        <v>-936000</v>
      </c>
      <c r="H19" s="16">
        <f t="shared" si="6"/>
        <v>-973600</v>
      </c>
      <c r="I19" s="16">
        <f t="shared" si="6"/>
        <v>-1012400</v>
      </c>
      <c r="J19" s="16">
        <f t="shared" si="6"/>
        <v>-1052800</v>
      </c>
      <c r="K19" s="16">
        <f t="shared" si="6"/>
        <v>-1094800</v>
      </c>
      <c r="L19" s="16">
        <f t="shared" si="6"/>
        <v>-1138400</v>
      </c>
      <c r="M19" s="34">
        <f t="shared" si="6"/>
        <v>-1172400</v>
      </c>
    </row>
    <row r="20" spans="1:13" x14ac:dyDescent="0.25">
      <c r="A20" s="35" t="s">
        <v>18</v>
      </c>
      <c r="B20" s="29"/>
      <c r="C20" s="30">
        <f>+C18+C19</f>
        <v>1800000</v>
      </c>
      <c r="D20" s="30">
        <f t="shared" ref="D20:M20" si="7">+D18+D19</f>
        <v>1872000</v>
      </c>
      <c r="E20" s="30">
        <f t="shared" si="7"/>
        <v>1946700</v>
      </c>
      <c r="F20" s="30">
        <f t="shared" si="7"/>
        <v>2025000</v>
      </c>
      <c r="G20" s="30">
        <f t="shared" si="7"/>
        <v>2106000</v>
      </c>
      <c r="H20" s="30">
        <f t="shared" si="7"/>
        <v>2190600</v>
      </c>
      <c r="I20" s="30">
        <f t="shared" si="7"/>
        <v>2277900</v>
      </c>
      <c r="J20" s="30">
        <f t="shared" si="7"/>
        <v>2368800</v>
      </c>
      <c r="K20" s="30">
        <f t="shared" si="7"/>
        <v>2463300</v>
      </c>
      <c r="L20" s="30">
        <f t="shared" si="7"/>
        <v>2561400</v>
      </c>
      <c r="M20" s="31">
        <f t="shared" si="7"/>
        <v>2637900</v>
      </c>
    </row>
    <row r="21" spans="1:13" x14ac:dyDescent="0.25">
      <c r="A21" s="28" t="s">
        <v>26</v>
      </c>
      <c r="B21" s="29"/>
      <c r="C21" s="32">
        <f>ROUND(-C18*$B$9,0)</f>
        <v>-26000</v>
      </c>
      <c r="D21" s="32">
        <f t="shared" ref="D21:L21" si="8">ROUND(-D18*$B$9,0)</f>
        <v>-27040</v>
      </c>
      <c r="E21" s="32">
        <f t="shared" si="8"/>
        <v>-28119</v>
      </c>
      <c r="F21" s="32">
        <f t="shared" si="8"/>
        <v>-29250</v>
      </c>
      <c r="G21" s="32">
        <f t="shared" si="8"/>
        <v>-30420</v>
      </c>
      <c r="H21" s="32">
        <f t="shared" si="8"/>
        <v>-31642</v>
      </c>
      <c r="I21" s="32">
        <f t="shared" si="8"/>
        <v>-32903</v>
      </c>
      <c r="J21" s="32">
        <f t="shared" si="8"/>
        <v>-34216</v>
      </c>
      <c r="K21" s="32">
        <f t="shared" si="8"/>
        <v>-35581</v>
      </c>
      <c r="L21" s="32">
        <f t="shared" si="8"/>
        <v>-36998</v>
      </c>
      <c r="M21" s="36"/>
    </row>
    <row r="22" spans="1:13" ht="15.75" thickBot="1" x14ac:dyDescent="0.3">
      <c r="A22" s="35" t="s">
        <v>20</v>
      </c>
      <c r="B22" s="29"/>
      <c r="C22" s="18">
        <f>+C20+C21</f>
        <v>1774000</v>
      </c>
      <c r="D22" s="18">
        <f t="shared" ref="D22:L22" si="9">+D20+D21</f>
        <v>1844960</v>
      </c>
      <c r="E22" s="18">
        <f t="shared" si="9"/>
        <v>1918581</v>
      </c>
      <c r="F22" s="18">
        <f t="shared" si="9"/>
        <v>1995750</v>
      </c>
      <c r="G22" s="18">
        <f t="shared" si="9"/>
        <v>2075580</v>
      </c>
      <c r="H22" s="18">
        <f t="shared" si="9"/>
        <v>2158958</v>
      </c>
      <c r="I22" s="18">
        <f t="shared" si="9"/>
        <v>2244997</v>
      </c>
      <c r="J22" s="18">
        <f t="shared" si="9"/>
        <v>2334584</v>
      </c>
      <c r="K22" s="18">
        <f t="shared" si="9"/>
        <v>2427719</v>
      </c>
      <c r="L22" s="18">
        <f t="shared" si="9"/>
        <v>2524402</v>
      </c>
      <c r="M22" s="37"/>
    </row>
    <row r="23" spans="1:13" ht="15.75" thickTop="1" x14ac:dyDescent="0.25">
      <c r="A23" s="28"/>
      <c r="B23" s="29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7"/>
    </row>
    <row r="24" spans="1:13" ht="15.75" thickBot="1" x14ac:dyDescent="0.3">
      <c r="A24" s="28" t="s">
        <v>21</v>
      </c>
      <c r="B24" s="29"/>
      <c r="C24" s="15"/>
      <c r="D24" s="15"/>
      <c r="E24" s="15"/>
      <c r="F24" s="15"/>
      <c r="G24" s="15"/>
      <c r="H24" s="15"/>
      <c r="I24" s="15"/>
      <c r="J24" s="15"/>
      <c r="K24" s="15"/>
      <c r="L24" s="19">
        <f>+M20/B11</f>
        <v>32973750</v>
      </c>
      <c r="M24" s="37"/>
    </row>
    <row r="25" spans="1:13" ht="16.5" thickTop="1" thickBot="1" x14ac:dyDescent="0.3">
      <c r="A25" s="35" t="s">
        <v>22</v>
      </c>
      <c r="B25" s="29"/>
      <c r="C25" s="39">
        <f>SUM(C22:C24)</f>
        <v>1774000</v>
      </c>
      <c r="D25" s="39">
        <f t="shared" ref="D25:L25" si="10">SUM(D22:D24)</f>
        <v>1844960</v>
      </c>
      <c r="E25" s="39">
        <f t="shared" si="10"/>
        <v>1918581</v>
      </c>
      <c r="F25" s="39">
        <f t="shared" si="10"/>
        <v>1995750</v>
      </c>
      <c r="G25" s="39">
        <f t="shared" si="10"/>
        <v>2075580</v>
      </c>
      <c r="H25" s="39">
        <f t="shared" si="10"/>
        <v>2158958</v>
      </c>
      <c r="I25" s="39">
        <f t="shared" si="10"/>
        <v>2244997</v>
      </c>
      <c r="J25" s="39">
        <f t="shared" si="10"/>
        <v>2334584</v>
      </c>
      <c r="K25" s="39">
        <f t="shared" si="10"/>
        <v>2427719</v>
      </c>
      <c r="L25" s="39">
        <f t="shared" si="10"/>
        <v>35498152</v>
      </c>
      <c r="M25" s="37"/>
    </row>
    <row r="26" spans="1:13" ht="21.75" customHeight="1" thickBot="1" x14ac:dyDescent="0.3">
      <c r="A26" s="40" t="s">
        <v>23</v>
      </c>
      <c r="B26" s="53">
        <f>ROUND(NPV(B10,C25:L25),0)</f>
        <v>23744457</v>
      </c>
      <c r="C26" s="41"/>
      <c r="D26" s="38"/>
      <c r="E26" s="38"/>
      <c r="F26" s="38"/>
      <c r="G26" s="38"/>
      <c r="H26" s="38"/>
      <c r="I26" s="38"/>
      <c r="J26" s="38"/>
      <c r="K26" s="38"/>
      <c r="L26" s="38"/>
      <c r="M26" s="37"/>
    </row>
    <row r="27" spans="1:13" ht="7.5" customHeight="1" x14ac:dyDescent="0.25">
      <c r="A27" s="42"/>
      <c r="B27" s="29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4"/>
    </row>
    <row r="28" spans="1:13" x14ac:dyDescent="0.25">
      <c r="A28" s="45" t="s">
        <v>24</v>
      </c>
      <c r="B28" s="20"/>
      <c r="C28" s="21">
        <f>+C20/$B$26</f>
        <v>7.5807166278849841E-2</v>
      </c>
      <c r="D28" s="21">
        <f t="shared" ref="D28:L28" si="11">+D20/$B$26</f>
        <v>7.8839452930003828E-2</v>
      </c>
      <c r="E28" s="21">
        <f t="shared" si="11"/>
        <v>8.1985450330576096E-2</v>
      </c>
      <c r="F28" s="21">
        <f t="shared" si="11"/>
        <v>8.5283062063706075E-2</v>
      </c>
      <c r="G28" s="21">
        <f t="shared" si="11"/>
        <v>8.8694384546254307E-2</v>
      </c>
      <c r="H28" s="21">
        <f t="shared" si="11"/>
        <v>9.2257321361360251E-2</v>
      </c>
      <c r="I28" s="21">
        <f t="shared" si="11"/>
        <v>9.5933968925884475E-2</v>
      </c>
      <c r="J28" s="21">
        <f t="shared" si="11"/>
        <v>9.9762230822966383E-2</v>
      </c>
      <c r="K28" s="21">
        <f t="shared" si="11"/>
        <v>0.103742107052606</v>
      </c>
      <c r="L28" s="22">
        <f t="shared" si="11"/>
        <v>0.10787359761480332</v>
      </c>
      <c r="M28" s="37"/>
    </row>
    <row r="29" spans="1:13" ht="15.75" thickBot="1" x14ac:dyDescent="0.3">
      <c r="A29" s="46" t="s">
        <v>25</v>
      </c>
      <c r="B29" s="47"/>
      <c r="C29" s="48">
        <f>+C22/$B$26</f>
        <v>7.4712173877044236E-2</v>
      </c>
      <c r="D29" s="48">
        <f t="shared" ref="D29:L29" si="12">+D22/$B$26</f>
        <v>7.7700660832125998E-2</v>
      </c>
      <c r="E29" s="48">
        <f t="shared" si="12"/>
        <v>8.080121604802333E-2</v>
      </c>
      <c r="F29" s="48">
        <f t="shared" si="12"/>
        <v>8.4051195611674762E-2</v>
      </c>
      <c r="G29" s="48">
        <f t="shared" si="12"/>
        <v>8.7413243436141749E-2</v>
      </c>
      <c r="H29" s="48">
        <f t="shared" si="12"/>
        <v>9.0924715608362822E-2</v>
      </c>
      <c r="I29" s="48">
        <f t="shared" si="12"/>
        <v>9.4548256041399478E-2</v>
      </c>
      <c r="J29" s="48">
        <f t="shared" si="12"/>
        <v>9.8321220822190206E-2</v>
      </c>
      <c r="K29" s="48">
        <f t="shared" si="12"/>
        <v>0.10224360995073503</v>
      </c>
      <c r="L29" s="49">
        <f t="shared" si="12"/>
        <v>0.10631542342703394</v>
      </c>
      <c r="M29" s="50"/>
    </row>
  </sheetData>
  <mergeCells count="2">
    <mergeCell ref="A13:B13"/>
    <mergeCell ref="A14:B14"/>
  </mergeCells>
  <pageMargins left="0.7" right="0.7" top="0.75" bottom="0.75" header="0.3" footer="0.3"/>
  <pageSetup orientation="portrait" r:id="rId1"/>
  <ignoredErrors>
    <ignoredError sqref="C21:L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CFA Institute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Stammers, CFA;@CFAInvestored</dc:creator>
  <cp:lastModifiedBy>Will Ortel</cp:lastModifiedBy>
  <dcterms:created xsi:type="dcterms:W3CDTF">2012-11-30T14:43:47Z</dcterms:created>
  <dcterms:modified xsi:type="dcterms:W3CDTF">2013-01-15T15:39:28Z</dcterms:modified>
</cp:coreProperties>
</file>